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26" windowWidth="19170" windowHeight="6390" activeTab="0"/>
  </bookViews>
  <sheets>
    <sheet name="FPS" sheetId="1" r:id="rId1"/>
    <sheet name="Cal" sheetId="2" state="hidden" r:id="rId2"/>
  </sheets>
  <definedNames/>
  <calcPr fullCalcOnLoad="1"/>
</workbook>
</file>

<file path=xl/sharedStrings.xml><?xml version="1.0" encoding="utf-8"?>
<sst xmlns="http://schemas.openxmlformats.org/spreadsheetml/2006/main" count="121" uniqueCount="80">
  <si>
    <t>最大FPS</t>
  </si>
  <si>
    <t>STD</t>
  </si>
  <si>
    <t>STC-GE33A</t>
  </si>
  <si>
    <t>STC-GE83A</t>
  </si>
  <si>
    <t>STC-GE133A</t>
  </si>
  <si>
    <t>STC-GE152A</t>
  </si>
  <si>
    <t>STC-GE152AHS</t>
  </si>
  <si>
    <t>STC-GE202A</t>
  </si>
  <si>
    <t>STC-GE500A</t>
  </si>
  <si>
    <t>X</t>
  </si>
  <si>
    <t>a</t>
  </si>
  <si>
    <t>b</t>
  </si>
  <si>
    <t>c</t>
  </si>
  <si>
    <t>d</t>
  </si>
  <si>
    <t>e</t>
  </si>
  <si>
    <t>f</t>
  </si>
  <si>
    <t>g</t>
  </si>
  <si>
    <t>BLK_F1</t>
  </si>
  <si>
    <t>BLK_F2</t>
  </si>
  <si>
    <t>BLK_F</t>
  </si>
  <si>
    <t>BLK_B1</t>
  </si>
  <si>
    <t>BLK_B2</t>
  </si>
  <si>
    <t>BLK_B</t>
  </si>
  <si>
    <t>TOTAL_LINE</t>
  </si>
  <si>
    <t>CLK(nS)</t>
  </si>
  <si>
    <t>1LINETIME(nS)</t>
  </si>
  <si>
    <t>1FRAMETIME(nS)</t>
  </si>
  <si>
    <t>PoE</t>
  </si>
  <si>
    <t>STC-SB33POE</t>
  </si>
  <si>
    <t>STC-SB33POEHS</t>
  </si>
  <si>
    <t>STC-SB83POE</t>
  </si>
  <si>
    <t>STC-GE83A</t>
  </si>
  <si>
    <t>STC-GE152A</t>
  </si>
  <si>
    <t>STC-GE152AHS</t>
  </si>
  <si>
    <t>STC-GE202A</t>
  </si>
  <si>
    <t>STC-SB33POE</t>
  </si>
  <si>
    <t>STC-SB33POEHS</t>
  </si>
  <si>
    <t>STC-SB83POE</t>
  </si>
  <si>
    <t>STC-GEC33A</t>
  </si>
  <si>
    <t>STC-GEC83A</t>
  </si>
  <si>
    <t>STC-GEC133A</t>
  </si>
  <si>
    <t>STC-GEC152A</t>
  </si>
  <si>
    <t>STC-GEC152AHS</t>
  </si>
  <si>
    <t>STC-GEC500A</t>
  </si>
  <si>
    <t>表示ライン数</t>
  </si>
  <si>
    <t>STC-SC33POE</t>
  </si>
  <si>
    <t>STC-SB32POEHS</t>
  </si>
  <si>
    <t>STC-SC32POEHS</t>
  </si>
  <si>
    <t>STC-SC83POE</t>
  </si>
  <si>
    <t>STC-SB133POEHS</t>
  </si>
  <si>
    <t>STC-SB133POEHS</t>
  </si>
  <si>
    <t>STC-SC133POEHS</t>
  </si>
  <si>
    <t>STC-SB152POE</t>
  </si>
  <si>
    <t>STC-SB152POE</t>
  </si>
  <si>
    <t>STC-SC152POE</t>
  </si>
  <si>
    <t>STC-SB152POEHS</t>
  </si>
  <si>
    <t>STC-SB152POEHS</t>
  </si>
  <si>
    <t>STC-SC152POEHS</t>
  </si>
  <si>
    <t>STC-SB202POE</t>
  </si>
  <si>
    <t>STC-SB202POE</t>
  </si>
  <si>
    <t>STC-SC202POE</t>
  </si>
  <si>
    <t>STC-SB202POEHS</t>
  </si>
  <si>
    <t>STC-SB202POEHS</t>
  </si>
  <si>
    <t>STC-SC202POEHS</t>
  </si>
  <si>
    <t>STC-SC500POE</t>
  </si>
  <si>
    <t>STC-SB500POE</t>
  </si>
  <si>
    <t>STC-SB500POE</t>
  </si>
  <si>
    <t>STC-SB500A</t>
  </si>
  <si>
    <t>STC-GE500A</t>
  </si>
  <si>
    <t>STC-SC33POEHS</t>
  </si>
  <si>
    <t>STC-GE133A</t>
  </si>
  <si>
    <t>STC-GEC202A</t>
  </si>
  <si>
    <t>↓</t>
  </si>
  <si>
    <t>Type</t>
  </si>
  <si>
    <t>Line Number</t>
  </si>
  <si>
    <t>Input the line number</t>
  </si>
  <si>
    <t>Result</t>
  </si>
  <si>
    <t>Max FPS</t>
  </si>
  <si>
    <t>STC-GE33A</t>
  </si>
  <si>
    <t>Input the line number to determine the Maximum Frame Rate.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</si>
</sst>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_ "/>
    <numFmt numFmtId="188" formatCode="0.0000000_ "/>
    <numFmt numFmtId="189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43" applyFont="1" applyBorder="1" applyAlignment="1" applyProtection="1">
      <alignment horizontal="center" vertical="center"/>
      <protection/>
    </xf>
    <xf numFmtId="0" fontId="2" fillId="0" borderId="17" xfId="43" applyFont="1" applyBorder="1" applyAlignment="1" applyProtection="1">
      <alignment horizontal="center" vertical="center"/>
      <protection/>
    </xf>
    <xf numFmtId="0" fontId="2" fillId="0" borderId="18" xfId="43" applyFont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4"/>
  <sheetViews>
    <sheetView tabSelected="1" zoomScalePageLayoutView="0" workbookViewId="0" topLeftCell="A1">
      <selection activeCell="C8" sqref="C8:C9"/>
    </sheetView>
  </sheetViews>
  <sheetFormatPr defaultColWidth="9.00390625" defaultRowHeight="13.5"/>
  <cols>
    <col min="2" max="2" width="20.25390625" style="0" bestFit="1" customWidth="1"/>
    <col min="3" max="3" width="17.25390625" style="0" bestFit="1" customWidth="1"/>
  </cols>
  <sheetData>
    <row r="3" ht="21">
      <c r="B3" s="17" t="s">
        <v>79</v>
      </c>
    </row>
    <row r="5" spans="3:5" ht="13.5">
      <c r="C5" s="16" t="s">
        <v>75</v>
      </c>
      <c r="E5" s="16" t="s">
        <v>76</v>
      </c>
    </row>
    <row r="6" spans="3:5" ht="13.5">
      <c r="C6" s="16" t="s">
        <v>72</v>
      </c>
      <c r="E6" s="16" t="s">
        <v>72</v>
      </c>
    </row>
    <row r="7" spans="2:6" ht="13.5">
      <c r="B7" s="13" t="s">
        <v>73</v>
      </c>
      <c r="C7" s="12" t="s">
        <v>74</v>
      </c>
      <c r="D7" s="20" t="s">
        <v>77</v>
      </c>
      <c r="E7" s="21"/>
      <c r="F7" s="22"/>
    </row>
    <row r="8" spans="2:6" ht="13.5">
      <c r="B8" s="14" t="s">
        <v>78</v>
      </c>
      <c r="C8" s="18">
        <v>494</v>
      </c>
      <c r="D8" s="30">
        <f>Cal!E5</f>
        <v>94.40557677320736</v>
      </c>
      <c r="E8" s="31"/>
      <c r="F8" s="32"/>
    </row>
    <row r="9" spans="2:6" ht="13.5">
      <c r="B9" s="14" t="s">
        <v>38</v>
      </c>
      <c r="C9" s="19"/>
      <c r="D9" s="27"/>
      <c r="E9" s="28"/>
      <c r="F9" s="29"/>
    </row>
    <row r="10" spans="2:6" ht="13.5">
      <c r="B10" s="14" t="s">
        <v>31</v>
      </c>
      <c r="C10" s="18">
        <v>768</v>
      </c>
      <c r="D10" s="30">
        <f>Cal!E6</f>
        <v>37.45567045265506</v>
      </c>
      <c r="E10" s="31"/>
      <c r="F10" s="32"/>
    </row>
    <row r="11" spans="2:6" ht="13.5">
      <c r="B11" s="14" t="s">
        <v>39</v>
      </c>
      <c r="C11" s="19"/>
      <c r="D11" s="27"/>
      <c r="E11" s="28"/>
      <c r="F11" s="29"/>
    </row>
    <row r="12" spans="2:6" ht="13.5">
      <c r="B12" s="14" t="s">
        <v>70</v>
      </c>
      <c r="C12" s="18">
        <v>966</v>
      </c>
      <c r="D12" s="30">
        <f>Cal!E7</f>
        <v>40.5246077427195</v>
      </c>
      <c r="E12" s="31"/>
      <c r="F12" s="32"/>
    </row>
    <row r="13" spans="2:6" ht="13.5">
      <c r="B13" s="14" t="s">
        <v>40</v>
      </c>
      <c r="C13" s="19"/>
      <c r="D13" s="27"/>
      <c r="E13" s="28"/>
      <c r="F13" s="29"/>
    </row>
    <row r="14" spans="2:6" ht="13.5">
      <c r="B14" s="14" t="s">
        <v>32</v>
      </c>
      <c r="C14" s="18">
        <v>1040</v>
      </c>
      <c r="D14" s="30">
        <f>Cal!E8</f>
        <v>19.645475469444953</v>
      </c>
      <c r="E14" s="31"/>
      <c r="F14" s="32"/>
    </row>
    <row r="15" spans="2:6" ht="13.5">
      <c r="B15" s="14" t="s">
        <v>41</v>
      </c>
      <c r="C15" s="19"/>
      <c r="D15" s="27"/>
      <c r="E15" s="28"/>
      <c r="F15" s="29"/>
    </row>
    <row r="16" spans="2:6" ht="13.5">
      <c r="B16" s="14" t="s">
        <v>33</v>
      </c>
      <c r="C16" s="18">
        <v>1040</v>
      </c>
      <c r="D16" s="30">
        <f>Cal!E9</f>
        <v>34.92529116650696</v>
      </c>
      <c r="E16" s="31"/>
      <c r="F16" s="32"/>
    </row>
    <row r="17" spans="2:6" ht="13.5">
      <c r="B17" s="14" t="s">
        <v>42</v>
      </c>
      <c r="C17" s="19"/>
      <c r="D17" s="27"/>
      <c r="E17" s="28"/>
      <c r="F17" s="29"/>
    </row>
    <row r="18" spans="2:6" ht="13.5">
      <c r="B18" s="14" t="s">
        <v>34</v>
      </c>
      <c r="C18" s="18">
        <v>1236</v>
      </c>
      <c r="D18" s="30">
        <f>Cal!E10</f>
        <v>15.439720436439409</v>
      </c>
      <c r="E18" s="31"/>
      <c r="F18" s="32"/>
    </row>
    <row r="19" spans="2:6" ht="13.5">
      <c r="B19" s="14" t="s">
        <v>71</v>
      </c>
      <c r="C19" s="19"/>
      <c r="D19" s="27"/>
      <c r="E19" s="28"/>
      <c r="F19" s="29"/>
    </row>
    <row r="20" spans="2:6" ht="13.5">
      <c r="B20" s="14" t="s">
        <v>68</v>
      </c>
      <c r="C20" s="18">
        <v>2058</v>
      </c>
      <c r="D20" s="30">
        <f>Cal!E11</f>
        <v>15.271238871569041</v>
      </c>
      <c r="E20" s="25"/>
      <c r="F20" s="26"/>
    </row>
    <row r="21" spans="2:6" ht="13.5">
      <c r="B21" s="14" t="s">
        <v>43</v>
      </c>
      <c r="C21" s="23"/>
      <c r="D21" s="27"/>
      <c r="E21" s="28"/>
      <c r="F21" s="29"/>
    </row>
    <row r="22" ht="13.5">
      <c r="B22" s="15"/>
    </row>
    <row r="23" ht="13.5">
      <c r="B23" s="15"/>
    </row>
    <row r="24" spans="2:6" ht="13.5">
      <c r="B24" s="13" t="s">
        <v>73</v>
      </c>
      <c r="C24" s="12" t="s">
        <v>74</v>
      </c>
      <c r="D24" s="20" t="s">
        <v>77</v>
      </c>
      <c r="E24" s="21"/>
      <c r="F24" s="22"/>
    </row>
    <row r="25" spans="2:6" ht="13.5">
      <c r="B25" s="14" t="s">
        <v>35</v>
      </c>
      <c r="C25" s="18">
        <v>494</v>
      </c>
      <c r="D25" s="24">
        <f>Cal!E28</f>
        <v>94.21714248823089</v>
      </c>
      <c r="E25" s="25"/>
      <c r="F25" s="26"/>
    </row>
    <row r="26" spans="2:6" ht="13.5">
      <c r="B26" s="14" t="s">
        <v>45</v>
      </c>
      <c r="C26" s="19"/>
      <c r="D26" s="27"/>
      <c r="E26" s="28"/>
      <c r="F26" s="29"/>
    </row>
    <row r="27" spans="2:6" ht="13.5">
      <c r="B27" s="14" t="s">
        <v>46</v>
      </c>
      <c r="C27" s="18">
        <v>494</v>
      </c>
      <c r="D27" s="24">
        <f>Cal!E29</f>
        <v>128.13531425576485</v>
      </c>
      <c r="E27" s="25"/>
      <c r="F27" s="26"/>
    </row>
    <row r="28" spans="2:6" ht="13.5">
      <c r="B28" s="14" t="s">
        <v>47</v>
      </c>
      <c r="C28" s="33"/>
      <c r="D28" s="34"/>
      <c r="E28" s="35"/>
      <c r="F28" s="36"/>
    </row>
    <row r="29" spans="2:6" ht="13.5">
      <c r="B29" s="14" t="s">
        <v>36</v>
      </c>
      <c r="C29" s="33"/>
      <c r="D29" s="34"/>
      <c r="E29" s="35"/>
      <c r="F29" s="36"/>
    </row>
    <row r="30" spans="2:6" ht="13.5">
      <c r="B30" s="14" t="s">
        <v>69</v>
      </c>
      <c r="C30" s="19"/>
      <c r="D30" s="27"/>
      <c r="E30" s="28"/>
      <c r="F30" s="29"/>
    </row>
    <row r="31" spans="2:6" ht="13.5">
      <c r="B31" s="14" t="s">
        <v>37</v>
      </c>
      <c r="C31" s="18">
        <v>768</v>
      </c>
      <c r="D31" s="24">
        <f>Cal!E30</f>
        <v>37.35913521952966</v>
      </c>
      <c r="E31" s="25"/>
      <c r="F31" s="26"/>
    </row>
    <row r="32" spans="2:6" ht="13.5">
      <c r="B32" s="14" t="s">
        <v>48</v>
      </c>
      <c r="C32" s="19"/>
      <c r="D32" s="27"/>
      <c r="E32" s="28"/>
      <c r="F32" s="29"/>
    </row>
    <row r="33" spans="2:6" ht="13.5">
      <c r="B33" s="14" t="s">
        <v>50</v>
      </c>
      <c r="C33" s="18">
        <v>966</v>
      </c>
      <c r="D33" s="24">
        <f>Cal!E31</f>
        <v>40.5246077427195</v>
      </c>
      <c r="E33" s="25"/>
      <c r="F33" s="26"/>
    </row>
    <row r="34" spans="2:6" ht="13.5">
      <c r="B34" s="14" t="s">
        <v>51</v>
      </c>
      <c r="C34" s="19"/>
      <c r="D34" s="27"/>
      <c r="E34" s="28"/>
      <c r="F34" s="29"/>
    </row>
    <row r="35" spans="2:6" ht="13.5">
      <c r="B35" s="14" t="s">
        <v>53</v>
      </c>
      <c r="C35" s="18">
        <v>1040</v>
      </c>
      <c r="D35" s="24">
        <f>Cal!E32</f>
        <v>19.645475469444953</v>
      </c>
      <c r="E35" s="25"/>
      <c r="F35" s="26"/>
    </row>
    <row r="36" spans="2:6" ht="13.5">
      <c r="B36" s="14" t="s">
        <v>54</v>
      </c>
      <c r="C36" s="19"/>
      <c r="D36" s="27"/>
      <c r="E36" s="28"/>
      <c r="F36" s="29"/>
    </row>
    <row r="37" spans="2:6" ht="13.5">
      <c r="B37" s="14" t="s">
        <v>56</v>
      </c>
      <c r="C37" s="18">
        <v>1040</v>
      </c>
      <c r="D37" s="24">
        <f>Cal!E33</f>
        <v>34.92529116650696</v>
      </c>
      <c r="E37" s="25"/>
      <c r="F37" s="26"/>
    </row>
    <row r="38" spans="2:6" ht="13.5">
      <c r="B38" s="14" t="s">
        <v>57</v>
      </c>
      <c r="C38" s="19"/>
      <c r="D38" s="27"/>
      <c r="E38" s="28"/>
      <c r="F38" s="29"/>
    </row>
    <row r="39" spans="2:6" ht="13.5">
      <c r="B39" s="14" t="s">
        <v>59</v>
      </c>
      <c r="C39" s="18">
        <v>1236</v>
      </c>
      <c r="D39" s="24">
        <f>Cal!E34</f>
        <v>15.439720436439409</v>
      </c>
      <c r="E39" s="25"/>
      <c r="F39" s="26"/>
    </row>
    <row r="40" spans="2:6" ht="13.5">
      <c r="B40" s="14" t="s">
        <v>60</v>
      </c>
      <c r="C40" s="19"/>
      <c r="D40" s="27"/>
      <c r="E40" s="28"/>
      <c r="F40" s="29"/>
    </row>
    <row r="41" spans="2:6" ht="13.5">
      <c r="B41" s="14" t="s">
        <v>62</v>
      </c>
      <c r="C41" s="18">
        <v>1236</v>
      </c>
      <c r="D41" s="24">
        <f>Cal!E35</f>
        <v>30.85459695160828</v>
      </c>
      <c r="E41" s="25"/>
      <c r="F41" s="26"/>
    </row>
    <row r="42" spans="2:6" ht="13.5">
      <c r="B42" s="14" t="s">
        <v>63</v>
      </c>
      <c r="C42" s="19"/>
      <c r="D42" s="27"/>
      <c r="E42" s="28"/>
      <c r="F42" s="29"/>
    </row>
    <row r="43" spans="2:6" ht="13.5">
      <c r="B43" s="14" t="s">
        <v>66</v>
      </c>
      <c r="C43" s="18">
        <v>2058</v>
      </c>
      <c r="D43" s="24">
        <f>Cal!E36</f>
        <v>15.271238871569041</v>
      </c>
      <c r="E43" s="25"/>
      <c r="F43" s="26"/>
    </row>
    <row r="44" spans="2:6" ht="13.5">
      <c r="B44" s="14" t="s">
        <v>64</v>
      </c>
      <c r="C44" s="23"/>
      <c r="D44" s="27"/>
      <c r="E44" s="28"/>
      <c r="F44" s="29"/>
    </row>
  </sheetData>
  <sheetProtection password="EA66" sheet="1"/>
  <mergeCells count="34">
    <mergeCell ref="C12:C13"/>
    <mergeCell ref="D12:F13"/>
    <mergeCell ref="C14:C15"/>
    <mergeCell ref="D14:F15"/>
    <mergeCell ref="D8:F9"/>
    <mergeCell ref="C8:C9"/>
    <mergeCell ref="C10:C11"/>
    <mergeCell ref="D10:F11"/>
    <mergeCell ref="C27:C30"/>
    <mergeCell ref="C31:C32"/>
    <mergeCell ref="C16:C17"/>
    <mergeCell ref="D24:F24"/>
    <mergeCell ref="D25:F26"/>
    <mergeCell ref="D27:F30"/>
    <mergeCell ref="C37:C38"/>
    <mergeCell ref="C39:C40"/>
    <mergeCell ref="D31:F32"/>
    <mergeCell ref="D33:F34"/>
    <mergeCell ref="D16:F17"/>
    <mergeCell ref="C18:C19"/>
    <mergeCell ref="D18:F19"/>
    <mergeCell ref="C20:C21"/>
    <mergeCell ref="D20:F21"/>
    <mergeCell ref="C25:C26"/>
    <mergeCell ref="C41:C42"/>
    <mergeCell ref="D7:F7"/>
    <mergeCell ref="C43:C44"/>
    <mergeCell ref="D35:F36"/>
    <mergeCell ref="D37:F38"/>
    <mergeCell ref="D39:F40"/>
    <mergeCell ref="D41:F42"/>
    <mergeCell ref="D43:F44"/>
    <mergeCell ref="C33:C34"/>
    <mergeCell ref="C35:C3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5.625" style="1" customWidth="1"/>
    <col min="2" max="2" width="17.875" style="1" bestFit="1" customWidth="1"/>
    <col min="3" max="3" width="15.875" style="1" customWidth="1"/>
    <col min="4" max="4" width="10.875" style="1" customWidth="1"/>
    <col min="5" max="5" width="4.50390625" style="1" bestFit="1" customWidth="1"/>
    <col min="6" max="6" width="4.875" style="1" customWidth="1"/>
    <col min="7" max="7" width="5.50390625" style="1" bestFit="1" customWidth="1"/>
    <col min="8" max="8" width="5.375" style="1" customWidth="1"/>
    <col min="9" max="9" width="5.50390625" style="1" bestFit="1" customWidth="1"/>
    <col min="10" max="10" width="4.50390625" style="1" customWidth="1"/>
    <col min="11" max="11" width="6.50390625" style="1" bestFit="1" customWidth="1"/>
    <col min="12" max="12" width="6.50390625" style="1" customWidth="1"/>
    <col min="13" max="13" width="6.50390625" style="1" bestFit="1" customWidth="1"/>
    <col min="14" max="14" width="9.375" style="1" customWidth="1"/>
    <col min="15" max="15" width="7.75390625" style="1" customWidth="1"/>
    <col min="16" max="16" width="8.50390625" style="1" bestFit="1" customWidth="1"/>
    <col min="17" max="17" width="11.75390625" style="1" bestFit="1" customWidth="1"/>
    <col min="18" max="18" width="11.625" style="1" bestFit="1" customWidth="1"/>
    <col min="19" max="19" width="12.75390625" style="1" customWidth="1"/>
    <col min="20" max="20" width="16.125" style="1" bestFit="1" customWidth="1"/>
    <col min="21" max="16384" width="9.00390625" style="1" customWidth="1"/>
  </cols>
  <sheetData>
    <row r="2" ht="13.5">
      <c r="C2" s="4" t="s">
        <v>1</v>
      </c>
    </row>
    <row r="4" spans="3:7" ht="13.5">
      <c r="C4" s="7" t="s">
        <v>44</v>
      </c>
      <c r="D4" s="2" t="s">
        <v>0</v>
      </c>
      <c r="E4" s="38" t="s">
        <v>0</v>
      </c>
      <c r="F4" s="39"/>
      <c r="G4" s="40"/>
    </row>
    <row r="5" spans="2:7" ht="13.5">
      <c r="B5" s="2" t="s">
        <v>2</v>
      </c>
      <c r="C5" s="2">
        <f>FPS!C8</f>
        <v>494</v>
      </c>
      <c r="D5" s="2">
        <f aca="true" t="shared" si="0" ref="D5:D11">1000000000/T15</f>
        <v>94.40557677320736</v>
      </c>
      <c r="E5" s="37">
        <f>IF(D5&lt;360.33325,D5,360.33325)</f>
        <v>94.40557677320736</v>
      </c>
      <c r="F5" s="37"/>
      <c r="G5" s="37"/>
    </row>
    <row r="6" spans="2:7" ht="13.5">
      <c r="B6" s="2" t="s">
        <v>3</v>
      </c>
      <c r="C6" s="2">
        <f>FPS!C10</f>
        <v>768</v>
      </c>
      <c r="D6" s="2">
        <f t="shared" si="0"/>
        <v>37.45567045265506</v>
      </c>
      <c r="E6" s="37">
        <f>IF(D6&lt;150.2108235,D6,150.2108235)</f>
        <v>37.45567045265506</v>
      </c>
      <c r="F6" s="37"/>
      <c r="G6" s="37"/>
    </row>
    <row r="7" spans="2:7" ht="13.5">
      <c r="B7" s="2" t="s">
        <v>4</v>
      </c>
      <c r="C7" s="2">
        <f>FPS!C12</f>
        <v>966</v>
      </c>
      <c r="D7" s="2">
        <f t="shared" si="0"/>
        <v>40.5246077427195</v>
      </c>
      <c r="E7" s="37">
        <f>IF(D7&lt;159.61423,D7,159.61423)</f>
        <v>40.5246077427195</v>
      </c>
      <c r="F7" s="37"/>
      <c r="G7" s="37"/>
    </row>
    <row r="8" spans="2:7" ht="13.5">
      <c r="B8" s="2" t="s">
        <v>5</v>
      </c>
      <c r="C8" s="2">
        <f>FPS!C14</f>
        <v>1040</v>
      </c>
      <c r="D8" s="2">
        <f t="shared" si="0"/>
        <v>19.645475469444953</v>
      </c>
      <c r="E8" s="37">
        <f>IF(D8&lt;77.03675,D8,77.03675)</f>
        <v>19.645475469444953</v>
      </c>
      <c r="F8" s="37"/>
      <c r="G8" s="37"/>
    </row>
    <row r="9" spans="2:7" ht="13.5">
      <c r="B9" s="2" t="s">
        <v>6</v>
      </c>
      <c r="C9" s="2">
        <f>FPS!C16</f>
        <v>1040</v>
      </c>
      <c r="D9" s="2">
        <f t="shared" si="0"/>
        <v>34.92529116650696</v>
      </c>
      <c r="E9" s="37">
        <f>IF(D9&lt;136.93433,D9,136.93433)</f>
        <v>34.92529116650696</v>
      </c>
      <c r="F9" s="37"/>
      <c r="G9" s="37"/>
    </row>
    <row r="10" spans="2:7" ht="13.5">
      <c r="B10" s="2" t="s">
        <v>7</v>
      </c>
      <c r="C10" s="2">
        <f>FPS!C18</f>
        <v>1236</v>
      </c>
      <c r="D10" s="2">
        <f t="shared" si="0"/>
        <v>15.439720436439409</v>
      </c>
      <c r="E10" s="37">
        <f>IF(D10&lt;61.266,D10,61.266)</f>
        <v>15.439720436439409</v>
      </c>
      <c r="F10" s="37"/>
      <c r="G10" s="37"/>
    </row>
    <row r="11" spans="2:7" ht="13.5">
      <c r="B11" s="2" t="s">
        <v>8</v>
      </c>
      <c r="C11" s="2">
        <f>FPS!C20</f>
        <v>2058</v>
      </c>
      <c r="D11" s="2">
        <f t="shared" si="0"/>
        <v>15.271238871569041</v>
      </c>
      <c r="E11" s="37">
        <f>IF(D11&lt;60.71422,D11,60.71422)</f>
        <v>15.271238871569041</v>
      </c>
      <c r="F11" s="37"/>
      <c r="G11" s="37"/>
    </row>
    <row r="14" spans="2:20" ht="13.5">
      <c r="B14" s="2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6" t="s">
        <v>17</v>
      </c>
      <c r="L14" s="6" t="s">
        <v>18</v>
      </c>
      <c r="M14" s="6" t="s">
        <v>19</v>
      </c>
      <c r="N14" s="6" t="s">
        <v>20</v>
      </c>
      <c r="O14" s="6" t="s">
        <v>21</v>
      </c>
      <c r="P14" s="6" t="s">
        <v>22</v>
      </c>
      <c r="Q14" s="6" t="s">
        <v>23</v>
      </c>
      <c r="R14" s="6" t="s">
        <v>24</v>
      </c>
      <c r="S14" s="6" t="s">
        <v>25</v>
      </c>
      <c r="T14" s="6" t="s">
        <v>26</v>
      </c>
    </row>
    <row r="15" spans="2:20" ht="13.5">
      <c r="B15" s="2" t="s">
        <v>2</v>
      </c>
      <c r="C15" s="2">
        <v>0</v>
      </c>
      <c r="D15" s="2">
        <v>13</v>
      </c>
      <c r="E15" s="2">
        <v>42</v>
      </c>
      <c r="F15" s="2">
        <v>25</v>
      </c>
      <c r="G15" s="2">
        <v>780</v>
      </c>
      <c r="H15" s="2">
        <v>3</v>
      </c>
      <c r="I15" s="2">
        <v>494</v>
      </c>
      <c r="J15" s="2">
        <v>2</v>
      </c>
      <c r="K15" s="2">
        <f aca="true" t="shared" si="1" ref="K15:K20">(((C15+D15)*E15+F15)/G15)+H15</f>
        <v>3.732051282051282</v>
      </c>
      <c r="L15" s="2">
        <f>K15-INT(K15)</f>
        <v>0.7320512820512821</v>
      </c>
      <c r="M15" s="2">
        <f>IF(AND(L15&gt;0,L15&lt;0.5),ROUND(K15,0)+1,ROUND(K15,0)+0)</f>
        <v>4</v>
      </c>
      <c r="N15" s="2">
        <f aca="true" t="shared" si="2" ref="N15:N20">(((I15+J15-C15-C5)*E15)+F15)/G15</f>
        <v>0.13974358974358975</v>
      </c>
      <c r="O15" s="8">
        <f>N15-INT(N15)</f>
        <v>0.13974358974358975</v>
      </c>
      <c r="P15" s="2">
        <f>IF(AND(O15&gt;0.09,O15&lt;0.5),ROUND(N15,0)+2,ROUND(N15,0)+1)</f>
        <v>2</v>
      </c>
      <c r="Q15" s="2">
        <f aca="true" t="shared" si="3" ref="Q15:Q21">M15+P15+C5</f>
        <v>500</v>
      </c>
      <c r="R15" s="2">
        <v>27.1604989</v>
      </c>
      <c r="S15" s="2">
        <f aca="true" t="shared" si="4" ref="S15:S21">G15*R15</f>
        <v>21185.189142</v>
      </c>
      <c r="T15" s="2">
        <f aca="true" t="shared" si="5" ref="T15:T21">Q15*S15</f>
        <v>10592594.571</v>
      </c>
    </row>
    <row r="16" spans="2:20" ht="13.5">
      <c r="B16" s="2" t="s">
        <v>3</v>
      </c>
      <c r="C16" s="2">
        <v>0</v>
      </c>
      <c r="D16" s="2">
        <v>8</v>
      </c>
      <c r="E16" s="2">
        <v>90</v>
      </c>
      <c r="F16" s="2">
        <v>35</v>
      </c>
      <c r="G16" s="2">
        <v>1270</v>
      </c>
      <c r="H16" s="2">
        <v>3</v>
      </c>
      <c r="I16" s="2">
        <v>779</v>
      </c>
      <c r="J16" s="2">
        <v>2</v>
      </c>
      <c r="K16" s="2">
        <f t="shared" si="1"/>
        <v>3.594488188976378</v>
      </c>
      <c r="L16" s="2">
        <f aca="true" t="shared" si="6" ref="L16:L21">INT(K16)</f>
        <v>3</v>
      </c>
      <c r="M16" s="2">
        <f aca="true" t="shared" si="7" ref="M16:M21">L16+1</f>
        <v>4</v>
      </c>
      <c r="N16" s="2">
        <f t="shared" si="2"/>
        <v>0.9488188976377953</v>
      </c>
      <c r="O16" s="8">
        <f aca="true" t="shared" si="8" ref="O16:O21">INT(N16)</f>
        <v>0</v>
      </c>
      <c r="P16" s="8">
        <f>O16+2</f>
        <v>2</v>
      </c>
      <c r="Q16" s="2">
        <f t="shared" si="3"/>
        <v>774</v>
      </c>
      <c r="R16" s="2">
        <v>27.1604989</v>
      </c>
      <c r="S16" s="2">
        <f t="shared" si="4"/>
        <v>34493.833603</v>
      </c>
      <c r="T16" s="2">
        <f t="shared" si="5"/>
        <v>26698227.208722</v>
      </c>
    </row>
    <row r="17" spans="2:20" ht="13.5">
      <c r="B17" s="2" t="s">
        <v>4</v>
      </c>
      <c r="C17" s="2">
        <v>0</v>
      </c>
      <c r="D17" s="2">
        <v>10</v>
      </c>
      <c r="E17" s="2">
        <v>144</v>
      </c>
      <c r="F17" s="2">
        <v>25</v>
      </c>
      <c r="G17" s="2">
        <v>1660</v>
      </c>
      <c r="H17" s="2">
        <v>3</v>
      </c>
      <c r="I17" s="2">
        <v>966</v>
      </c>
      <c r="J17" s="2">
        <v>2</v>
      </c>
      <c r="K17" s="2">
        <f t="shared" si="1"/>
        <v>3.8825301204819276</v>
      </c>
      <c r="L17" s="2">
        <f t="shared" si="6"/>
        <v>3</v>
      </c>
      <c r="M17" s="2">
        <f t="shared" si="7"/>
        <v>4</v>
      </c>
      <c r="N17" s="2">
        <f t="shared" si="2"/>
        <v>0.18855421686746987</v>
      </c>
      <c r="O17" s="8">
        <f t="shared" si="8"/>
        <v>0</v>
      </c>
      <c r="P17" s="8">
        <f>O17+3</f>
        <v>3</v>
      </c>
      <c r="Q17" s="2">
        <f t="shared" si="3"/>
        <v>973</v>
      </c>
      <c r="R17" s="2">
        <v>15.27778</v>
      </c>
      <c r="S17" s="2">
        <f t="shared" si="4"/>
        <v>25361.1148</v>
      </c>
      <c r="T17" s="2">
        <f t="shared" si="5"/>
        <v>24676364.7004</v>
      </c>
    </row>
    <row r="18" spans="2:20" ht="13.5">
      <c r="B18" s="2" t="s">
        <v>5</v>
      </c>
      <c r="C18" s="2">
        <v>0</v>
      </c>
      <c r="D18" s="2">
        <v>11</v>
      </c>
      <c r="E18" s="2">
        <v>174</v>
      </c>
      <c r="F18" s="2">
        <v>46</v>
      </c>
      <c r="G18" s="2">
        <v>1790</v>
      </c>
      <c r="H18" s="2">
        <v>3</v>
      </c>
      <c r="I18" s="2">
        <v>1040</v>
      </c>
      <c r="J18" s="2">
        <v>2</v>
      </c>
      <c r="K18" s="2">
        <f t="shared" si="1"/>
        <v>4.094972067039106</v>
      </c>
      <c r="L18" s="2">
        <f t="shared" si="6"/>
        <v>4</v>
      </c>
      <c r="M18" s="2">
        <f t="shared" si="7"/>
        <v>5</v>
      </c>
      <c r="N18" s="2">
        <f t="shared" si="2"/>
        <v>0.2201117318435754</v>
      </c>
      <c r="O18" s="8">
        <f t="shared" si="8"/>
        <v>0</v>
      </c>
      <c r="P18" s="8">
        <f>O18+2</f>
        <v>2</v>
      </c>
      <c r="Q18" s="2">
        <f t="shared" si="3"/>
        <v>1047</v>
      </c>
      <c r="R18" s="2">
        <v>27.1604989</v>
      </c>
      <c r="S18" s="2">
        <f t="shared" si="4"/>
        <v>48617.293031</v>
      </c>
      <c r="T18" s="2">
        <f t="shared" si="5"/>
        <v>50902305.803457</v>
      </c>
    </row>
    <row r="19" spans="2:20" ht="13.5">
      <c r="B19" s="2" t="s">
        <v>6</v>
      </c>
      <c r="C19" s="2">
        <v>0</v>
      </c>
      <c r="D19" s="2">
        <v>11</v>
      </c>
      <c r="E19" s="2">
        <v>270</v>
      </c>
      <c r="F19" s="2">
        <v>33</v>
      </c>
      <c r="G19" s="2">
        <v>1790</v>
      </c>
      <c r="H19" s="2">
        <v>3</v>
      </c>
      <c r="I19" s="2">
        <v>1040</v>
      </c>
      <c r="J19" s="2">
        <v>2</v>
      </c>
      <c r="K19" s="2">
        <f t="shared" si="1"/>
        <v>4.677653631284916</v>
      </c>
      <c r="L19" s="2">
        <f t="shared" si="6"/>
        <v>4</v>
      </c>
      <c r="M19" s="2">
        <f t="shared" si="7"/>
        <v>5</v>
      </c>
      <c r="N19" s="2">
        <f t="shared" si="2"/>
        <v>0.32011173184357544</v>
      </c>
      <c r="O19" s="8">
        <f t="shared" si="8"/>
        <v>0</v>
      </c>
      <c r="P19" s="8">
        <f>O19+2</f>
        <v>2</v>
      </c>
      <c r="Q19" s="2">
        <f t="shared" si="3"/>
        <v>1047</v>
      </c>
      <c r="R19" s="2">
        <v>15.27778</v>
      </c>
      <c r="S19" s="2">
        <f t="shared" si="4"/>
        <v>27347.2262</v>
      </c>
      <c r="T19" s="2">
        <f t="shared" si="5"/>
        <v>28632545.8314</v>
      </c>
    </row>
    <row r="20" spans="2:20" ht="13.5">
      <c r="B20" s="2" t="s">
        <v>7</v>
      </c>
      <c r="C20" s="2">
        <v>0</v>
      </c>
      <c r="D20" s="2">
        <v>10</v>
      </c>
      <c r="E20" s="2">
        <v>144</v>
      </c>
      <c r="F20" s="2">
        <v>42</v>
      </c>
      <c r="G20" s="2">
        <v>1920</v>
      </c>
      <c r="H20" s="2">
        <v>3</v>
      </c>
      <c r="I20" s="2">
        <v>1236</v>
      </c>
      <c r="J20" s="2">
        <v>2</v>
      </c>
      <c r="K20" s="2">
        <f t="shared" si="1"/>
        <v>3.771875</v>
      </c>
      <c r="L20" s="2">
        <f t="shared" si="6"/>
        <v>3</v>
      </c>
      <c r="M20" s="2">
        <f t="shared" si="7"/>
        <v>4</v>
      </c>
      <c r="N20" s="2">
        <f t="shared" si="2"/>
        <v>0.171875</v>
      </c>
      <c r="O20" s="8">
        <f t="shared" si="8"/>
        <v>0</v>
      </c>
      <c r="P20" s="8">
        <f>O20+2</f>
        <v>2</v>
      </c>
      <c r="Q20" s="2">
        <f t="shared" si="3"/>
        <v>1242</v>
      </c>
      <c r="R20" s="2">
        <v>27.1604989</v>
      </c>
      <c r="S20" s="2">
        <f t="shared" si="4"/>
        <v>52148.157888</v>
      </c>
      <c r="T20" s="2">
        <f t="shared" si="5"/>
        <v>64768012.096896</v>
      </c>
    </row>
    <row r="21" spans="2:20" ht="13.5">
      <c r="B21" s="2" t="s">
        <v>8</v>
      </c>
      <c r="C21" s="2">
        <v>0</v>
      </c>
      <c r="D21" s="2">
        <v>9</v>
      </c>
      <c r="E21" s="2">
        <v>480</v>
      </c>
      <c r="F21" s="2">
        <v>22</v>
      </c>
      <c r="G21" s="2">
        <v>1944</v>
      </c>
      <c r="H21" s="2">
        <v>4</v>
      </c>
      <c r="I21" s="2">
        <v>2058</v>
      </c>
      <c r="J21" s="2">
        <v>2</v>
      </c>
      <c r="K21" s="2">
        <f>(((C21+D21)*E21+F21)/G21)+H21</f>
        <v>6.233539094650206</v>
      </c>
      <c r="L21" s="2">
        <f t="shared" si="6"/>
        <v>6</v>
      </c>
      <c r="M21" s="2">
        <f t="shared" si="7"/>
        <v>7</v>
      </c>
      <c r="N21" s="2">
        <f>(((I21+J21-C21-C11)*E22)+F21)/G21</f>
        <v>0.2911522633744856</v>
      </c>
      <c r="O21" s="8">
        <f t="shared" si="8"/>
        <v>0</v>
      </c>
      <c r="P21" s="8">
        <f>O21+2</f>
        <v>2</v>
      </c>
      <c r="Q21" s="2">
        <f t="shared" si="3"/>
        <v>2067</v>
      </c>
      <c r="R21" s="2">
        <v>16.2962993</v>
      </c>
      <c r="S21" s="2">
        <f t="shared" si="4"/>
        <v>31680.005839200003</v>
      </c>
      <c r="T21" s="2">
        <f t="shared" si="5"/>
        <v>65482572.069626406</v>
      </c>
    </row>
    <row r="22" ht="13.5">
      <c r="E22" s="3">
        <v>272</v>
      </c>
    </row>
    <row r="23" ht="13.5">
      <c r="E23" s="5"/>
    </row>
    <row r="24" ht="13.5">
      <c r="E24" s="5"/>
    </row>
    <row r="25" spans="3:5" ht="13.5">
      <c r="C25" s="4" t="s">
        <v>27</v>
      </c>
      <c r="E25" s="5"/>
    </row>
    <row r="27" spans="3:7" ht="13.5">
      <c r="C27" s="7" t="s">
        <v>44</v>
      </c>
      <c r="D27" s="2" t="s">
        <v>0</v>
      </c>
      <c r="E27" s="9" t="s">
        <v>0</v>
      </c>
      <c r="F27" s="10"/>
      <c r="G27" s="11"/>
    </row>
    <row r="28" spans="2:7" ht="13.5">
      <c r="B28" s="2" t="s">
        <v>28</v>
      </c>
      <c r="C28" s="2">
        <f>FPS!C25</f>
        <v>494</v>
      </c>
      <c r="D28" s="2">
        <f aca="true" t="shared" si="9" ref="D28:D36">1000000000/T40</f>
        <v>94.21714248823089</v>
      </c>
      <c r="E28" s="37">
        <f>IF(D28&lt;363.09837,D28,363.09837)</f>
        <v>94.21714248823089</v>
      </c>
      <c r="F28" s="37"/>
      <c r="G28" s="37"/>
    </row>
    <row r="29" spans="2:7" ht="13.5">
      <c r="B29" s="2" t="s">
        <v>29</v>
      </c>
      <c r="C29" s="2">
        <f>FPS!C27</f>
        <v>494</v>
      </c>
      <c r="D29" s="2">
        <f t="shared" si="9"/>
        <v>128.13531425576485</v>
      </c>
      <c r="E29" s="37">
        <f>IF(D29&lt;486.33176,D29,486.33176)</f>
        <v>128.13531425576485</v>
      </c>
      <c r="F29" s="37"/>
      <c r="G29" s="37"/>
    </row>
    <row r="30" spans="2:7" ht="13.5">
      <c r="B30" s="2" t="s">
        <v>30</v>
      </c>
      <c r="C30" s="2">
        <f>FPS!C31</f>
        <v>768</v>
      </c>
      <c r="D30" s="2">
        <f t="shared" si="9"/>
        <v>37.35913521952966</v>
      </c>
      <c r="E30" s="37">
        <f>IF(D30&lt;145.68185,D30,145.68185)</f>
        <v>37.35913521952966</v>
      </c>
      <c r="F30" s="37"/>
      <c r="G30" s="37"/>
    </row>
    <row r="31" spans="2:7" ht="13.5">
      <c r="B31" s="2" t="s">
        <v>50</v>
      </c>
      <c r="C31" s="2">
        <f>FPS!C33</f>
        <v>966</v>
      </c>
      <c r="D31" s="2">
        <f t="shared" si="9"/>
        <v>40.5246077427195</v>
      </c>
      <c r="E31" s="37">
        <f>IF(D31&lt;159.61423,D31,159.61423)</f>
        <v>40.5246077427195</v>
      </c>
      <c r="F31" s="37"/>
      <c r="G31" s="37"/>
    </row>
    <row r="32" spans="2:7" ht="13.5">
      <c r="B32" s="2" t="s">
        <v>52</v>
      </c>
      <c r="C32" s="2">
        <f>FPS!C35</f>
        <v>1040</v>
      </c>
      <c r="D32" s="2">
        <f t="shared" si="9"/>
        <v>19.645475469444953</v>
      </c>
      <c r="E32" s="37">
        <f>IF(D32&lt;77.03675,D32,77.03675)</f>
        <v>19.645475469444953</v>
      </c>
      <c r="F32" s="37"/>
      <c r="G32" s="37"/>
    </row>
    <row r="33" spans="2:7" ht="13.5">
      <c r="B33" s="2" t="s">
        <v>55</v>
      </c>
      <c r="C33" s="2">
        <f>FPS!C37</f>
        <v>1040</v>
      </c>
      <c r="D33" s="2">
        <f t="shared" si="9"/>
        <v>34.92529116650696</v>
      </c>
      <c r="E33" s="37">
        <f>IF(D33&lt;136.93433,D33,136.93433)</f>
        <v>34.92529116650696</v>
      </c>
      <c r="F33" s="37"/>
      <c r="G33" s="37"/>
    </row>
    <row r="34" spans="2:7" ht="13.5">
      <c r="B34" s="2" t="s">
        <v>58</v>
      </c>
      <c r="C34" s="2">
        <f>FPS!C39</f>
        <v>1236</v>
      </c>
      <c r="D34" s="2">
        <f t="shared" si="9"/>
        <v>15.439720436439409</v>
      </c>
      <c r="E34" s="37">
        <f>IF(D34&lt;61.266,D34,61.266)</f>
        <v>15.439720436439409</v>
      </c>
      <c r="F34" s="37"/>
      <c r="G34" s="37"/>
    </row>
    <row r="35" spans="2:7" ht="13.5">
      <c r="B35" s="2" t="s">
        <v>61</v>
      </c>
      <c r="C35" s="2">
        <f>FPS!C41</f>
        <v>1236</v>
      </c>
      <c r="D35" s="2">
        <f t="shared" si="9"/>
        <v>30.85459695160828</v>
      </c>
      <c r="E35" s="37">
        <f>IF(D35&lt;122.53119,D35,122.53119)</f>
        <v>30.85459695160828</v>
      </c>
      <c r="F35" s="37"/>
      <c r="G35" s="37"/>
    </row>
    <row r="36" spans="2:7" ht="13.5">
      <c r="B36" s="2" t="s">
        <v>65</v>
      </c>
      <c r="C36" s="2">
        <f>FPS!C43</f>
        <v>2058</v>
      </c>
      <c r="D36" s="2">
        <f t="shared" si="9"/>
        <v>15.271238871569041</v>
      </c>
      <c r="E36" s="37">
        <f>IF(D36&lt;60.71422,D36,60.71422)</f>
        <v>15.271238871569041</v>
      </c>
      <c r="F36" s="37"/>
      <c r="G36" s="37"/>
    </row>
    <row r="39" spans="2:20" ht="13.5">
      <c r="B39" s="2"/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6" t="s">
        <v>17</v>
      </c>
      <c r="L39" s="6" t="s">
        <v>18</v>
      </c>
      <c r="M39" s="6" t="s">
        <v>19</v>
      </c>
      <c r="N39" s="6" t="s">
        <v>20</v>
      </c>
      <c r="O39" s="6" t="s">
        <v>21</v>
      </c>
      <c r="P39" s="6" t="s">
        <v>22</v>
      </c>
      <c r="Q39" s="6" t="s">
        <v>23</v>
      </c>
      <c r="R39" s="6" t="s">
        <v>24</v>
      </c>
      <c r="S39" s="6" t="s">
        <v>25</v>
      </c>
      <c r="T39" s="6" t="s">
        <v>26</v>
      </c>
    </row>
    <row r="40" spans="2:20" ht="13.5">
      <c r="B40" s="2" t="s">
        <v>28</v>
      </c>
      <c r="C40" s="2">
        <v>0</v>
      </c>
      <c r="D40" s="2">
        <v>13</v>
      </c>
      <c r="E40" s="2">
        <v>84</v>
      </c>
      <c r="F40" s="2">
        <v>25</v>
      </c>
      <c r="G40" s="2">
        <v>780</v>
      </c>
      <c r="H40" s="2">
        <v>3</v>
      </c>
      <c r="I40" s="2">
        <v>494</v>
      </c>
      <c r="J40" s="2">
        <v>2</v>
      </c>
      <c r="K40" s="2">
        <f aca="true" t="shared" si="10" ref="K40:K47">(((C40+D40)*E40+F40)/G40)+H40</f>
        <v>4.432051282051282</v>
      </c>
      <c r="L40" s="2">
        <f aca="true" t="shared" si="11" ref="L40:L48">INT(K40)</f>
        <v>4</v>
      </c>
      <c r="M40" s="2">
        <f aca="true" t="shared" si="12" ref="M40:M48">L40+1</f>
        <v>5</v>
      </c>
      <c r="N40" s="2">
        <f aca="true" t="shared" si="13" ref="N40:N47">(((I40+J40-C40-C28)*E40)+F40)/G40</f>
        <v>0.24743589743589745</v>
      </c>
      <c r="O40" s="8">
        <f aca="true" t="shared" si="14" ref="O40:O48">INT(N40)</f>
        <v>0</v>
      </c>
      <c r="P40" s="8">
        <f>O40+2</f>
        <v>2</v>
      </c>
      <c r="Q40" s="2">
        <f aca="true" t="shared" si="15" ref="Q40:Q47">M40+P40+C28</f>
        <v>501</v>
      </c>
      <c r="R40" s="2">
        <v>27.1604989</v>
      </c>
      <c r="S40" s="2">
        <f aca="true" t="shared" si="16" ref="S40:S48">G40*R40</f>
        <v>21185.189142</v>
      </c>
      <c r="T40" s="2">
        <f aca="true" t="shared" si="17" ref="T40:T48">Q40*S40</f>
        <v>10613779.760142</v>
      </c>
    </row>
    <row r="41" spans="2:20" ht="13.5">
      <c r="B41" s="2" t="s">
        <v>29</v>
      </c>
      <c r="C41" s="2">
        <v>0</v>
      </c>
      <c r="D41" s="2">
        <v>13</v>
      </c>
      <c r="E41" s="2">
        <v>84</v>
      </c>
      <c r="F41" s="2">
        <v>25</v>
      </c>
      <c r="G41" s="2">
        <v>780</v>
      </c>
      <c r="H41" s="2">
        <v>3</v>
      </c>
      <c r="I41" s="2">
        <v>494</v>
      </c>
      <c r="J41" s="2">
        <v>2</v>
      </c>
      <c r="K41" s="2">
        <f t="shared" si="10"/>
        <v>4.432051282051282</v>
      </c>
      <c r="L41" s="2">
        <f t="shared" si="11"/>
        <v>4</v>
      </c>
      <c r="M41" s="2">
        <f t="shared" si="12"/>
        <v>5</v>
      </c>
      <c r="N41" s="2">
        <f t="shared" si="13"/>
        <v>0.24743589743589745</v>
      </c>
      <c r="O41" s="8">
        <f t="shared" si="14"/>
        <v>0</v>
      </c>
      <c r="P41" s="8">
        <f>O41+2</f>
        <v>2</v>
      </c>
      <c r="Q41" s="2">
        <f t="shared" si="15"/>
        <v>501</v>
      </c>
      <c r="R41" s="2">
        <v>19.970955</v>
      </c>
      <c r="S41" s="2">
        <f t="shared" si="16"/>
        <v>15577.3449</v>
      </c>
      <c r="T41" s="2">
        <f t="shared" si="17"/>
        <v>7804249.7949</v>
      </c>
    </row>
    <row r="42" spans="2:20" ht="13.5">
      <c r="B42" s="2" t="s">
        <v>30</v>
      </c>
      <c r="C42" s="2">
        <v>0</v>
      </c>
      <c r="D42" s="2">
        <v>8</v>
      </c>
      <c r="E42" s="2">
        <v>180</v>
      </c>
      <c r="F42" s="2">
        <v>35</v>
      </c>
      <c r="G42" s="2">
        <v>1270</v>
      </c>
      <c r="H42" s="2">
        <v>3</v>
      </c>
      <c r="I42" s="2">
        <v>779</v>
      </c>
      <c r="J42" s="2">
        <v>2</v>
      </c>
      <c r="K42" s="2">
        <f t="shared" si="10"/>
        <v>4.161417322834645</v>
      </c>
      <c r="L42" s="2">
        <f t="shared" si="11"/>
        <v>4</v>
      </c>
      <c r="M42" s="2">
        <f t="shared" si="12"/>
        <v>5</v>
      </c>
      <c r="N42" s="2">
        <f t="shared" si="13"/>
        <v>1.8700787401574803</v>
      </c>
      <c r="O42" s="8">
        <f t="shared" si="14"/>
        <v>1</v>
      </c>
      <c r="P42" s="8">
        <f>O42+2</f>
        <v>3</v>
      </c>
      <c r="Q42" s="2">
        <f t="shared" si="15"/>
        <v>776</v>
      </c>
      <c r="R42" s="2">
        <v>27.1604989</v>
      </c>
      <c r="S42" s="2">
        <f t="shared" si="16"/>
        <v>34493.833603</v>
      </c>
      <c r="T42" s="2">
        <f t="shared" si="17"/>
        <v>26767214.875928</v>
      </c>
    </row>
    <row r="43" spans="2:20" ht="13.5">
      <c r="B43" s="2" t="s">
        <v>49</v>
      </c>
      <c r="C43" s="2">
        <v>0</v>
      </c>
      <c r="D43" s="2">
        <v>10</v>
      </c>
      <c r="E43" s="2">
        <v>144</v>
      </c>
      <c r="F43" s="2">
        <v>25</v>
      </c>
      <c r="G43" s="2">
        <v>1660</v>
      </c>
      <c r="H43" s="2">
        <v>3</v>
      </c>
      <c r="I43" s="2">
        <v>966</v>
      </c>
      <c r="J43" s="2">
        <v>2</v>
      </c>
      <c r="K43" s="2">
        <f t="shared" si="10"/>
        <v>3.8825301204819276</v>
      </c>
      <c r="L43" s="2">
        <f t="shared" si="11"/>
        <v>3</v>
      </c>
      <c r="M43" s="2">
        <f t="shared" si="12"/>
        <v>4</v>
      </c>
      <c r="N43" s="2">
        <f t="shared" si="13"/>
        <v>0.18855421686746987</v>
      </c>
      <c r="O43" s="8">
        <f t="shared" si="14"/>
        <v>0</v>
      </c>
      <c r="P43" s="8">
        <f>O43+3</f>
        <v>3</v>
      </c>
      <c r="Q43" s="8">
        <f t="shared" si="15"/>
        <v>973</v>
      </c>
      <c r="R43" s="2">
        <v>15.27778</v>
      </c>
      <c r="S43" s="2">
        <f t="shared" si="16"/>
        <v>25361.1148</v>
      </c>
      <c r="T43" s="2">
        <f t="shared" si="17"/>
        <v>24676364.7004</v>
      </c>
    </row>
    <row r="44" spans="2:20" ht="13.5">
      <c r="B44" s="2" t="s">
        <v>52</v>
      </c>
      <c r="C44" s="2">
        <v>0</v>
      </c>
      <c r="D44" s="2">
        <v>11</v>
      </c>
      <c r="E44" s="2">
        <v>174</v>
      </c>
      <c r="F44" s="2">
        <v>46</v>
      </c>
      <c r="G44" s="2">
        <v>1790</v>
      </c>
      <c r="H44" s="2">
        <v>3</v>
      </c>
      <c r="I44" s="2">
        <v>1040</v>
      </c>
      <c r="J44" s="2">
        <v>2</v>
      </c>
      <c r="K44" s="2">
        <f t="shared" si="10"/>
        <v>4.094972067039106</v>
      </c>
      <c r="L44" s="2">
        <f t="shared" si="11"/>
        <v>4</v>
      </c>
      <c r="M44" s="2">
        <f t="shared" si="12"/>
        <v>5</v>
      </c>
      <c r="N44" s="2">
        <f t="shared" si="13"/>
        <v>0.2201117318435754</v>
      </c>
      <c r="O44" s="8">
        <f t="shared" si="14"/>
        <v>0</v>
      </c>
      <c r="P44" s="8">
        <f>O44+2</f>
        <v>2</v>
      </c>
      <c r="Q44" s="8">
        <f t="shared" si="15"/>
        <v>1047</v>
      </c>
      <c r="R44" s="2">
        <v>27.1604989</v>
      </c>
      <c r="S44" s="2">
        <f t="shared" si="16"/>
        <v>48617.293031</v>
      </c>
      <c r="T44" s="2">
        <f t="shared" si="17"/>
        <v>50902305.803457</v>
      </c>
    </row>
    <row r="45" spans="2:20" ht="13.5">
      <c r="B45" s="2" t="s">
        <v>55</v>
      </c>
      <c r="C45" s="2">
        <v>0</v>
      </c>
      <c r="D45" s="2">
        <v>11</v>
      </c>
      <c r="E45" s="2">
        <v>270</v>
      </c>
      <c r="F45" s="2">
        <v>33</v>
      </c>
      <c r="G45" s="2">
        <v>1790</v>
      </c>
      <c r="H45" s="2">
        <v>3</v>
      </c>
      <c r="I45" s="2">
        <v>1040</v>
      </c>
      <c r="J45" s="2">
        <v>2</v>
      </c>
      <c r="K45" s="2">
        <f t="shared" si="10"/>
        <v>4.677653631284916</v>
      </c>
      <c r="L45" s="2">
        <f t="shared" si="11"/>
        <v>4</v>
      </c>
      <c r="M45" s="2">
        <f t="shared" si="12"/>
        <v>5</v>
      </c>
      <c r="N45" s="2">
        <f t="shared" si="13"/>
        <v>0.32011173184357544</v>
      </c>
      <c r="O45" s="8">
        <f t="shared" si="14"/>
        <v>0</v>
      </c>
      <c r="P45" s="8">
        <f>O45+2</f>
        <v>2</v>
      </c>
      <c r="Q45" s="8">
        <f t="shared" si="15"/>
        <v>1047</v>
      </c>
      <c r="R45" s="2">
        <v>15.27778</v>
      </c>
      <c r="S45" s="2">
        <f t="shared" si="16"/>
        <v>27347.2262</v>
      </c>
      <c r="T45" s="2">
        <f t="shared" si="17"/>
        <v>28632545.8314</v>
      </c>
    </row>
    <row r="46" spans="2:20" ht="13.5">
      <c r="B46" s="2" t="s">
        <v>58</v>
      </c>
      <c r="C46" s="2">
        <v>0</v>
      </c>
      <c r="D46" s="2">
        <v>10</v>
      </c>
      <c r="E46" s="2">
        <v>144</v>
      </c>
      <c r="F46" s="2">
        <v>42</v>
      </c>
      <c r="G46" s="2">
        <v>1920</v>
      </c>
      <c r="H46" s="2">
        <v>3</v>
      </c>
      <c r="I46" s="2">
        <v>1236</v>
      </c>
      <c r="J46" s="2">
        <v>2</v>
      </c>
      <c r="K46" s="2">
        <f t="shared" si="10"/>
        <v>3.771875</v>
      </c>
      <c r="L46" s="2">
        <f t="shared" si="11"/>
        <v>3</v>
      </c>
      <c r="M46" s="2">
        <f t="shared" si="12"/>
        <v>4</v>
      </c>
      <c r="N46" s="2">
        <f t="shared" si="13"/>
        <v>0.171875</v>
      </c>
      <c r="O46" s="8">
        <f t="shared" si="14"/>
        <v>0</v>
      </c>
      <c r="P46" s="8">
        <f>O46+2</f>
        <v>2</v>
      </c>
      <c r="Q46" s="2">
        <f t="shared" si="15"/>
        <v>1242</v>
      </c>
      <c r="R46" s="2">
        <v>27.1604989</v>
      </c>
      <c r="S46" s="2">
        <f t="shared" si="16"/>
        <v>52148.157888</v>
      </c>
      <c r="T46" s="2">
        <f t="shared" si="17"/>
        <v>64768012.096896</v>
      </c>
    </row>
    <row r="47" spans="2:20" ht="13.5">
      <c r="B47" s="2" t="s">
        <v>61</v>
      </c>
      <c r="C47" s="2">
        <v>0</v>
      </c>
      <c r="D47" s="2">
        <v>10</v>
      </c>
      <c r="E47" s="2">
        <v>330</v>
      </c>
      <c r="F47" s="2">
        <v>42</v>
      </c>
      <c r="G47" s="2">
        <v>1920</v>
      </c>
      <c r="H47" s="2">
        <v>3</v>
      </c>
      <c r="I47" s="2">
        <v>1236</v>
      </c>
      <c r="J47" s="2">
        <v>2</v>
      </c>
      <c r="K47" s="2">
        <f t="shared" si="10"/>
        <v>4.740625</v>
      </c>
      <c r="L47" s="2">
        <f t="shared" si="11"/>
        <v>4</v>
      </c>
      <c r="M47" s="2">
        <f t="shared" si="12"/>
        <v>5</v>
      </c>
      <c r="N47" s="2">
        <f t="shared" si="13"/>
        <v>0.365625</v>
      </c>
      <c r="O47" s="8">
        <f t="shared" si="14"/>
        <v>0</v>
      </c>
      <c r="P47" s="8">
        <f>O47+2</f>
        <v>2</v>
      </c>
      <c r="Q47" s="2">
        <f t="shared" si="15"/>
        <v>1243</v>
      </c>
      <c r="R47" s="2">
        <v>13.58025</v>
      </c>
      <c r="S47" s="2">
        <f t="shared" si="16"/>
        <v>26074.079999999998</v>
      </c>
      <c r="T47" s="2">
        <f t="shared" si="17"/>
        <v>32410081.439999998</v>
      </c>
    </row>
    <row r="48" spans="2:20" ht="13.5">
      <c r="B48" s="2" t="s">
        <v>67</v>
      </c>
      <c r="C48" s="2">
        <v>0</v>
      </c>
      <c r="D48" s="2">
        <v>9</v>
      </c>
      <c r="E48" s="2">
        <v>480</v>
      </c>
      <c r="F48" s="2">
        <v>22</v>
      </c>
      <c r="G48" s="2">
        <v>1944</v>
      </c>
      <c r="H48" s="2">
        <v>4</v>
      </c>
      <c r="I48" s="2">
        <v>2058</v>
      </c>
      <c r="J48" s="2">
        <v>2</v>
      </c>
      <c r="K48" s="2">
        <f>(((C48+D48)*E48+F48)/G48)+H48</f>
        <v>6.233539094650206</v>
      </c>
      <c r="L48" s="2">
        <f t="shared" si="11"/>
        <v>6</v>
      </c>
      <c r="M48" s="2">
        <f t="shared" si="12"/>
        <v>7</v>
      </c>
      <c r="N48" s="2">
        <f>(((I48+J48-C48-C36)*E49)+F48)/G48</f>
        <v>0.2911522633744856</v>
      </c>
      <c r="O48" s="8">
        <f t="shared" si="14"/>
        <v>0</v>
      </c>
      <c r="P48" s="8">
        <f>O48+2</f>
        <v>2</v>
      </c>
      <c r="Q48" s="8">
        <f>M48+P48+C36</f>
        <v>2067</v>
      </c>
      <c r="R48" s="2">
        <v>16.2962993</v>
      </c>
      <c r="S48" s="2">
        <f t="shared" si="16"/>
        <v>31680.005839200003</v>
      </c>
      <c r="T48" s="2">
        <f t="shared" si="17"/>
        <v>65482572.069626406</v>
      </c>
    </row>
    <row r="49" ht="13.5">
      <c r="E49" s="3">
        <v>272</v>
      </c>
    </row>
  </sheetData>
  <sheetProtection password="EA66" sheet="1" objects="1" scenarios="1" selectLockedCells="1" selectUnlockedCells="1"/>
  <mergeCells count="17">
    <mergeCell ref="E36:G36"/>
    <mergeCell ref="E32:G32"/>
    <mergeCell ref="E33:G33"/>
    <mergeCell ref="E34:G34"/>
    <mergeCell ref="E35:G35"/>
    <mergeCell ref="E10:G10"/>
    <mergeCell ref="E11:G11"/>
    <mergeCell ref="E28:G28"/>
    <mergeCell ref="E29:G29"/>
    <mergeCell ref="E30:G30"/>
    <mergeCell ref="E31:G31"/>
    <mergeCell ref="E4:G4"/>
    <mergeCell ref="E5:G5"/>
    <mergeCell ref="E6:G6"/>
    <mergeCell ref="E7:G7"/>
    <mergeCell ref="E8:G8"/>
    <mergeCell ref="E9:G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王君</dc:creator>
  <cp:keywords/>
  <dc:description/>
  <cp:lastModifiedBy>Kenzo</cp:lastModifiedBy>
  <dcterms:created xsi:type="dcterms:W3CDTF">2011-05-19T05:07:57Z</dcterms:created>
  <dcterms:modified xsi:type="dcterms:W3CDTF">2013-09-05T06:53:24Z</dcterms:modified>
  <cp:category/>
  <cp:version/>
  <cp:contentType/>
  <cp:contentStatus/>
</cp:coreProperties>
</file>